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727" lockStructure="1"/>
  <bookViews>
    <workbookView windowWidth="21600" windowHeight="9675"/>
  </bookViews>
  <sheets>
    <sheet name="Sheet1" sheetId="1" r:id="rId1"/>
    <sheet name="Sheet2" sheetId="2" r:id="rId2"/>
    <sheet name="Sheet3" sheetId="3" r:id="rId3"/>
  </sheets>
  <definedNames>
    <definedName name="_xlnm._FilterDatabase" localSheetId="0" hidden="1">Sheet1!$A$2:$M$55</definedName>
    <definedName name="_xlnm.Print_Titles" localSheetId="0">Sheet1!$1:$2</definedName>
  </definedNames>
  <calcPr calcId="144525"/>
</workbook>
</file>

<file path=xl/sharedStrings.xml><?xml version="1.0" encoding="utf-8"?>
<sst xmlns="http://schemas.openxmlformats.org/spreadsheetml/2006/main" count="191" uniqueCount="26">
  <si>
    <t>纳雍县2023年第二批县直部门公开考调工作人员笔试成绩排名及进入资格复审人员名单</t>
  </si>
  <si>
    <t>岗位代码</t>
  </si>
  <si>
    <t>岗位名称</t>
  </si>
  <si>
    <t>招聘单位</t>
  </si>
  <si>
    <t>姓名</t>
  </si>
  <si>
    <t>性别</t>
  </si>
  <si>
    <t>笔试准考证号</t>
  </si>
  <si>
    <t>考场号</t>
  </si>
  <si>
    <t>座位号</t>
  </si>
  <si>
    <t>考点名称</t>
  </si>
  <si>
    <t>笔试成绩</t>
  </si>
  <si>
    <t>笔试成绩岗位内排名</t>
  </si>
  <si>
    <t>是否进入资格复审</t>
  </si>
  <si>
    <t>备注</t>
  </si>
  <si>
    <t>纳雍县自然资源勘测规划站</t>
  </si>
  <si>
    <t>纳雍县自然资源局</t>
  </si>
  <si>
    <t>纳雍县第五中学</t>
  </si>
  <si>
    <t>是</t>
  </si>
  <si>
    <t>纳雍县珙桐街道国土资源所</t>
  </si>
  <si>
    <t>纳雍县利园街道国土资源所</t>
  </si>
  <si>
    <t>纳雍县宣慰街道国土资源所</t>
  </si>
  <si>
    <t>纳雍县大坪箐湿地公园服务中心</t>
  </si>
  <si>
    <t>纳雍县林业局</t>
  </si>
  <si>
    <t>纳雍县天然林保护站</t>
  </si>
  <si>
    <t>纳雍县农村饮水安全服务中心</t>
  </si>
  <si>
    <t>纳雍县水务局</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</si>
</sst>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1">
    <font>
      <sz val="11"/>
      <color theme="1"/>
      <name val="宋体"/>
      <charset val="134"/>
      <scheme val="minor"/>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tabSelected="1" workbookViewId="0">
      <selection activeCell="N6" sqref="N6"/>
    </sheetView>
  </sheetViews>
  <sheetFormatPr defaultColWidth="9" defaultRowHeight="13.5"/>
  <cols>
    <col min="1" max="1" width="5.625" style="1" customWidth="1"/>
    <col min="2" max="2" width="29.775" style="1" customWidth="1"/>
    <col min="3" max="3" width="17.5" style="1" customWidth="1"/>
    <col min="4" max="4" width="7.375" style="1" customWidth="1"/>
    <col min="5" max="5" width="5.5" style="1" customWidth="1"/>
    <col min="6" max="6" width="11.125" style="1" customWidth="1"/>
    <col min="7" max="7" width="4.875" style="1" customWidth="1"/>
    <col min="8" max="8" width="5" style="1" customWidth="1"/>
    <col min="9" max="9" width="15.25" style="1" customWidth="1"/>
    <col min="10" max="10" width="7.75" style="1" customWidth="1"/>
    <col min="11" max="11" width="7.41666666666667" style="1" customWidth="1"/>
    <col min="12" max="12" width="7.75" style="1" customWidth="1"/>
    <col min="13" max="13" width="7.875" style="1" customWidth="1"/>
    <col min="14" max="16383" width="9" style="1"/>
  </cols>
  <sheetData>
    <row r="1" ht="38" customHeight="1" spans="1:13">
      <c r="A1" s="2" t="s">
        <v>0</v>
      </c>
      <c r="B1" s="2"/>
      <c r="C1" s="2"/>
      <c r="D1" s="2"/>
      <c r="E1" s="2"/>
      <c r="F1" s="2"/>
      <c r="G1" s="2"/>
      <c r="H1" s="2"/>
      <c r="I1" s="2"/>
      <c r="J1" s="2"/>
      <c r="K1" s="2"/>
      <c r="L1" s="2"/>
      <c r="M1" s="2"/>
    </row>
    <row r="2" ht="46" customHeight="1" spans="1:13">
      <c r="A2" s="3" t="s">
        <v>1</v>
      </c>
      <c r="B2" s="3" t="s">
        <v>2</v>
      </c>
      <c r="C2" s="3" t="s">
        <v>3</v>
      </c>
      <c r="D2" s="3" t="s">
        <v>4</v>
      </c>
      <c r="E2" s="3" t="s">
        <v>5</v>
      </c>
      <c r="F2" s="3" t="s">
        <v>6</v>
      </c>
      <c r="G2" s="3" t="s">
        <v>7</v>
      </c>
      <c r="H2" s="3" t="s">
        <v>8</v>
      </c>
      <c r="I2" s="3" t="s">
        <v>9</v>
      </c>
      <c r="J2" s="4" t="s">
        <v>10</v>
      </c>
      <c r="K2" s="3" t="s">
        <v>11</v>
      </c>
      <c r="L2" s="3" t="s">
        <v>12</v>
      </c>
      <c r="M2" s="3" t="s">
        <v>13</v>
      </c>
    </row>
    <row r="3" ht="28" customHeight="1" spans="1:13">
      <c r="A3" s="3" t="str">
        <f t="shared" ref="A3:A10" si="0">"01"</f>
        <v>01</v>
      </c>
      <c r="B3" s="3" t="s">
        <v>14</v>
      </c>
      <c r="C3" s="3" t="s">
        <v>15</v>
      </c>
      <c r="D3" s="3" t="str">
        <f>"汪鸿"</f>
        <v>汪鸿</v>
      </c>
      <c r="E3" s="3" t="str">
        <f t="shared" ref="E3:E17" si="1">"男"</f>
        <v>男</v>
      </c>
      <c r="F3" s="3" t="str">
        <f>"202320219"</f>
        <v>202320219</v>
      </c>
      <c r="G3" s="3" t="str">
        <f>"02"</f>
        <v>02</v>
      </c>
      <c r="H3" s="3" t="str">
        <f>"19"</f>
        <v>19</v>
      </c>
      <c r="I3" s="3" t="s">
        <v>16</v>
      </c>
      <c r="J3" s="4">
        <v>70.19</v>
      </c>
      <c r="K3" s="3">
        <v>1</v>
      </c>
      <c r="L3" s="3" t="s">
        <v>17</v>
      </c>
      <c r="M3" s="3"/>
    </row>
    <row r="4" ht="28" customHeight="1" spans="1:13">
      <c r="A4" s="3" t="str">
        <f t="shared" si="0"/>
        <v>01</v>
      </c>
      <c r="B4" s="3" t="s">
        <v>14</v>
      </c>
      <c r="C4" s="3" t="s">
        <v>15</v>
      </c>
      <c r="D4" s="3" t="str">
        <f>"周钦臣"</f>
        <v>周钦臣</v>
      </c>
      <c r="E4" s="3" t="str">
        <f t="shared" si="1"/>
        <v>男</v>
      </c>
      <c r="F4" s="3" t="str">
        <f>"202320217"</f>
        <v>202320217</v>
      </c>
      <c r="G4" s="3" t="str">
        <f>"02"</f>
        <v>02</v>
      </c>
      <c r="H4" s="3" t="str">
        <f>"17"</f>
        <v>17</v>
      </c>
      <c r="I4" s="3" t="s">
        <v>16</v>
      </c>
      <c r="J4" s="4">
        <v>68.97</v>
      </c>
      <c r="K4" s="3">
        <v>2</v>
      </c>
      <c r="L4" s="3" t="s">
        <v>17</v>
      </c>
      <c r="M4" s="3"/>
    </row>
    <row r="5" ht="28" customHeight="1" spans="1:13">
      <c r="A5" s="3" t="str">
        <f t="shared" si="0"/>
        <v>01</v>
      </c>
      <c r="B5" s="3" t="s">
        <v>14</v>
      </c>
      <c r="C5" s="3" t="s">
        <v>15</v>
      </c>
      <c r="D5" s="3" t="str">
        <f>"王正权"</f>
        <v>王正权</v>
      </c>
      <c r="E5" s="3" t="str">
        <f t="shared" si="1"/>
        <v>男</v>
      </c>
      <c r="F5" s="3" t="str">
        <f>"202320202"</f>
        <v>202320202</v>
      </c>
      <c r="G5" s="3" t="str">
        <f>"02"</f>
        <v>02</v>
      </c>
      <c r="H5" s="3" t="str">
        <f>"02"</f>
        <v>02</v>
      </c>
      <c r="I5" s="3" t="s">
        <v>16</v>
      </c>
      <c r="J5" s="4">
        <v>68.93</v>
      </c>
      <c r="K5" s="3">
        <v>3</v>
      </c>
      <c r="L5" s="3" t="s">
        <v>17</v>
      </c>
      <c r="M5" s="3"/>
    </row>
    <row r="6" ht="28" customHeight="1" spans="1:13">
      <c r="A6" s="3" t="str">
        <f t="shared" si="0"/>
        <v>01</v>
      </c>
      <c r="B6" s="3" t="s">
        <v>14</v>
      </c>
      <c r="C6" s="3" t="s">
        <v>15</v>
      </c>
      <c r="D6" s="3" t="str">
        <f>"袁龙"</f>
        <v>袁龙</v>
      </c>
      <c r="E6" s="3" t="str">
        <f t="shared" si="1"/>
        <v>男</v>
      </c>
      <c r="F6" s="3" t="str">
        <f>"202320215"</f>
        <v>202320215</v>
      </c>
      <c r="G6" s="3" t="str">
        <f>"02"</f>
        <v>02</v>
      </c>
      <c r="H6" s="3" t="str">
        <f>"15"</f>
        <v>15</v>
      </c>
      <c r="I6" s="3" t="s">
        <v>16</v>
      </c>
      <c r="J6" s="4">
        <v>68.06</v>
      </c>
      <c r="K6" s="3"/>
      <c r="L6" s="3"/>
      <c r="M6" s="3"/>
    </row>
    <row r="7" ht="28" customHeight="1" spans="1:13">
      <c r="A7" s="3" t="str">
        <f t="shared" si="0"/>
        <v>01</v>
      </c>
      <c r="B7" s="3" t="s">
        <v>14</v>
      </c>
      <c r="C7" s="3" t="s">
        <v>15</v>
      </c>
      <c r="D7" s="3" t="str">
        <f>"吴洁"</f>
        <v>吴洁</v>
      </c>
      <c r="E7" s="3" t="str">
        <f t="shared" si="1"/>
        <v>男</v>
      </c>
      <c r="F7" s="3" t="str">
        <f>"202320209"</f>
        <v>202320209</v>
      </c>
      <c r="G7" s="3" t="str">
        <f>"02"</f>
        <v>02</v>
      </c>
      <c r="H7" s="3" t="str">
        <f>"09"</f>
        <v>09</v>
      </c>
      <c r="I7" s="3" t="s">
        <v>16</v>
      </c>
      <c r="J7" s="4">
        <v>64.41</v>
      </c>
      <c r="K7" s="3"/>
      <c r="L7" s="3"/>
      <c r="M7" s="3"/>
    </row>
    <row r="8" ht="28" customHeight="1" spans="1:13">
      <c r="A8" s="3" t="str">
        <f t="shared" si="0"/>
        <v>01</v>
      </c>
      <c r="B8" s="3" t="s">
        <v>14</v>
      </c>
      <c r="C8" s="3" t="s">
        <v>15</v>
      </c>
      <c r="D8" s="3" t="str">
        <f>"何涛"</f>
        <v>何涛</v>
      </c>
      <c r="E8" s="3" t="str">
        <f t="shared" si="1"/>
        <v>男</v>
      </c>
      <c r="F8" s="3" t="str">
        <f>"202320122"</f>
        <v>202320122</v>
      </c>
      <c r="G8" s="3" t="str">
        <f>"01"</f>
        <v>01</v>
      </c>
      <c r="H8" s="3" t="str">
        <f>"22"</f>
        <v>22</v>
      </c>
      <c r="I8" s="3" t="s">
        <v>16</v>
      </c>
      <c r="J8" s="4">
        <v>61.84</v>
      </c>
      <c r="K8" s="3"/>
      <c r="L8" s="3"/>
      <c r="M8" s="3"/>
    </row>
    <row r="9" ht="28" customHeight="1" spans="1:13">
      <c r="A9" s="3" t="str">
        <f t="shared" si="0"/>
        <v>01</v>
      </c>
      <c r="B9" s="3" t="s">
        <v>14</v>
      </c>
      <c r="C9" s="3" t="s">
        <v>15</v>
      </c>
      <c r="D9" s="3" t="str">
        <f>"徐鹏"</f>
        <v>徐鹏</v>
      </c>
      <c r="E9" s="3" t="str">
        <f t="shared" si="1"/>
        <v>男</v>
      </c>
      <c r="F9" s="3" t="str">
        <f>"202320221"</f>
        <v>202320221</v>
      </c>
      <c r="G9" s="3" t="str">
        <f>"02"</f>
        <v>02</v>
      </c>
      <c r="H9" s="3" t="str">
        <f>"21"</f>
        <v>21</v>
      </c>
      <c r="I9" s="3" t="s">
        <v>16</v>
      </c>
      <c r="J9" s="4">
        <v>59.19</v>
      </c>
      <c r="K9" s="3"/>
      <c r="L9" s="3"/>
      <c r="M9" s="3"/>
    </row>
    <row r="10" ht="28" customHeight="1" spans="1:13">
      <c r="A10" s="3" t="str">
        <f t="shared" si="0"/>
        <v>01</v>
      </c>
      <c r="B10" s="3" t="s">
        <v>14</v>
      </c>
      <c r="C10" s="3" t="s">
        <v>15</v>
      </c>
      <c r="D10" s="3" t="str">
        <f>"段晗"</f>
        <v>段晗</v>
      </c>
      <c r="E10" s="3" t="str">
        <f t="shared" si="1"/>
        <v>男</v>
      </c>
      <c r="F10" s="3" t="str">
        <f>"202320123"</f>
        <v>202320123</v>
      </c>
      <c r="G10" s="3" t="str">
        <f>"01"</f>
        <v>01</v>
      </c>
      <c r="H10" s="3" t="str">
        <f>"23"</f>
        <v>23</v>
      </c>
      <c r="I10" s="3" t="s">
        <v>16</v>
      </c>
      <c r="J10" s="4">
        <v>56.07</v>
      </c>
      <c r="K10" s="3"/>
      <c r="L10" s="3"/>
      <c r="M10" s="3"/>
    </row>
    <row r="11" ht="28" customHeight="1" spans="1:13">
      <c r="A11" s="3" t="str">
        <f t="shared" ref="A11:A16" si="2">"02"</f>
        <v>02</v>
      </c>
      <c r="B11" s="3" t="s">
        <v>18</v>
      </c>
      <c r="C11" s="3" t="s">
        <v>15</v>
      </c>
      <c r="D11" s="3" t="str">
        <f>"潘怀本"</f>
        <v>潘怀本</v>
      </c>
      <c r="E11" s="3" t="str">
        <f t="shared" si="1"/>
        <v>男</v>
      </c>
      <c r="F11" s="3" t="str">
        <f>"202320208"</f>
        <v>202320208</v>
      </c>
      <c r="G11" s="3" t="str">
        <f>"02"</f>
        <v>02</v>
      </c>
      <c r="H11" s="3" t="str">
        <f>"08"</f>
        <v>08</v>
      </c>
      <c r="I11" s="3" t="s">
        <v>16</v>
      </c>
      <c r="J11" s="4">
        <v>74.97</v>
      </c>
      <c r="K11" s="3">
        <v>1</v>
      </c>
      <c r="L11" s="3" t="s">
        <v>17</v>
      </c>
      <c r="M11" s="3"/>
    </row>
    <row r="12" ht="28" customHeight="1" spans="1:13">
      <c r="A12" s="3" t="str">
        <f t="shared" si="2"/>
        <v>02</v>
      </c>
      <c r="B12" s="3" t="s">
        <v>18</v>
      </c>
      <c r="C12" s="3" t="s">
        <v>15</v>
      </c>
      <c r="D12" s="3" t="str">
        <f>"郭超"</f>
        <v>郭超</v>
      </c>
      <c r="E12" s="3" t="str">
        <f t="shared" si="1"/>
        <v>男</v>
      </c>
      <c r="F12" s="3" t="str">
        <f>"202320124"</f>
        <v>202320124</v>
      </c>
      <c r="G12" s="3" t="str">
        <f>"01"</f>
        <v>01</v>
      </c>
      <c r="H12" s="3" t="str">
        <f>"24"</f>
        <v>24</v>
      </c>
      <c r="I12" s="3" t="s">
        <v>16</v>
      </c>
      <c r="J12" s="4">
        <v>67.47</v>
      </c>
      <c r="K12" s="3">
        <v>2</v>
      </c>
      <c r="L12" s="3" t="s">
        <v>17</v>
      </c>
      <c r="M12" s="3"/>
    </row>
    <row r="13" ht="28" customHeight="1" spans="1:13">
      <c r="A13" s="3" t="str">
        <f t="shared" si="2"/>
        <v>02</v>
      </c>
      <c r="B13" s="3" t="s">
        <v>18</v>
      </c>
      <c r="C13" s="3" t="s">
        <v>15</v>
      </c>
      <c r="D13" s="3" t="str">
        <f>"谢忠全"</f>
        <v>谢忠全</v>
      </c>
      <c r="E13" s="3" t="str">
        <f t="shared" si="1"/>
        <v>男</v>
      </c>
      <c r="F13" s="3" t="str">
        <f>"202320111"</f>
        <v>202320111</v>
      </c>
      <c r="G13" s="3" t="str">
        <f>"01"</f>
        <v>01</v>
      </c>
      <c r="H13" s="3" t="str">
        <f>"11"</f>
        <v>11</v>
      </c>
      <c r="I13" s="3" t="s">
        <v>16</v>
      </c>
      <c r="J13" s="4">
        <v>0</v>
      </c>
      <c r="K13" s="3"/>
      <c r="L13" s="3"/>
      <c r="M13" s="3"/>
    </row>
    <row r="14" ht="28" customHeight="1" spans="1:13">
      <c r="A14" s="3" t="str">
        <f t="shared" si="2"/>
        <v>02</v>
      </c>
      <c r="B14" s="3" t="s">
        <v>18</v>
      </c>
      <c r="C14" s="3" t="s">
        <v>15</v>
      </c>
      <c r="D14" s="3" t="str">
        <f>"熊云"</f>
        <v>熊云</v>
      </c>
      <c r="E14" s="3" t="str">
        <f t="shared" si="1"/>
        <v>男</v>
      </c>
      <c r="F14" s="3" t="str">
        <f>"202320126"</f>
        <v>202320126</v>
      </c>
      <c r="G14" s="3" t="str">
        <f>"01"</f>
        <v>01</v>
      </c>
      <c r="H14" s="3" t="str">
        <f>"26"</f>
        <v>26</v>
      </c>
      <c r="I14" s="3" t="s">
        <v>16</v>
      </c>
      <c r="J14" s="4">
        <v>0</v>
      </c>
      <c r="K14" s="3"/>
      <c r="L14" s="3"/>
      <c r="M14" s="3"/>
    </row>
    <row r="15" ht="28" customHeight="1" spans="1:13">
      <c r="A15" s="3" t="str">
        <f t="shared" si="2"/>
        <v>02</v>
      </c>
      <c r="B15" s="3" t="s">
        <v>18</v>
      </c>
      <c r="C15" s="3" t="s">
        <v>15</v>
      </c>
      <c r="D15" s="3" t="str">
        <f>"王晶鑫"</f>
        <v>王晶鑫</v>
      </c>
      <c r="E15" s="3" t="str">
        <f t="shared" si="1"/>
        <v>男</v>
      </c>
      <c r="F15" s="3" t="str">
        <f>"202320127"</f>
        <v>202320127</v>
      </c>
      <c r="G15" s="3" t="str">
        <f>"01"</f>
        <v>01</v>
      </c>
      <c r="H15" s="3" t="str">
        <f>"27"</f>
        <v>27</v>
      </c>
      <c r="I15" s="3" t="s">
        <v>16</v>
      </c>
      <c r="J15" s="4">
        <v>0</v>
      </c>
      <c r="K15" s="3"/>
      <c r="L15" s="3"/>
      <c r="M15" s="3"/>
    </row>
    <row r="16" ht="28" customHeight="1" spans="1:13">
      <c r="A16" s="3" t="str">
        <f t="shared" si="2"/>
        <v>02</v>
      </c>
      <c r="B16" s="3" t="s">
        <v>18</v>
      </c>
      <c r="C16" s="3" t="s">
        <v>15</v>
      </c>
      <c r="D16" s="3" t="str">
        <f>"周长东"</f>
        <v>周长东</v>
      </c>
      <c r="E16" s="3" t="str">
        <f t="shared" si="1"/>
        <v>男</v>
      </c>
      <c r="F16" s="3" t="str">
        <f>"202320212"</f>
        <v>202320212</v>
      </c>
      <c r="G16" s="3" t="str">
        <f>"02"</f>
        <v>02</v>
      </c>
      <c r="H16" s="3" t="str">
        <f>"12"</f>
        <v>12</v>
      </c>
      <c r="I16" s="3" t="s">
        <v>16</v>
      </c>
      <c r="J16" s="4">
        <v>0</v>
      </c>
      <c r="K16" s="3"/>
      <c r="L16" s="3"/>
      <c r="M16" s="3"/>
    </row>
    <row r="17" ht="28" customHeight="1" spans="1:13">
      <c r="A17" s="3" t="str">
        <f>"03"</f>
        <v>03</v>
      </c>
      <c r="B17" s="3" t="s">
        <v>19</v>
      </c>
      <c r="C17" s="3" t="s">
        <v>15</v>
      </c>
      <c r="D17" s="3" t="str">
        <f>"陈启富"</f>
        <v>陈启富</v>
      </c>
      <c r="E17" s="3" t="str">
        <f t="shared" si="1"/>
        <v>男</v>
      </c>
      <c r="F17" s="3" t="str">
        <f>"202320113"</f>
        <v>202320113</v>
      </c>
      <c r="G17" s="3" t="str">
        <f>"01"</f>
        <v>01</v>
      </c>
      <c r="H17" s="3" t="str">
        <f>"13"</f>
        <v>13</v>
      </c>
      <c r="I17" s="3" t="s">
        <v>16</v>
      </c>
      <c r="J17" s="4">
        <v>68.41</v>
      </c>
      <c r="K17" s="3">
        <v>1</v>
      </c>
      <c r="L17" s="3" t="s">
        <v>17</v>
      </c>
      <c r="M17" s="3"/>
    </row>
    <row r="18" ht="28" customHeight="1" spans="1:13">
      <c r="A18" s="3" t="str">
        <f>"03"</f>
        <v>03</v>
      </c>
      <c r="B18" s="3" t="s">
        <v>19</v>
      </c>
      <c r="C18" s="3" t="s">
        <v>15</v>
      </c>
      <c r="D18" s="3" t="str">
        <f>"彭雯"</f>
        <v>彭雯</v>
      </c>
      <c r="E18" s="3" t="str">
        <f>"女"</f>
        <v>女</v>
      </c>
      <c r="F18" s="3" t="str">
        <f>"202320120"</f>
        <v>202320120</v>
      </c>
      <c r="G18" s="3" t="str">
        <f>"01"</f>
        <v>01</v>
      </c>
      <c r="H18" s="3" t="str">
        <f>"20"</f>
        <v>20</v>
      </c>
      <c r="I18" s="3" t="s">
        <v>16</v>
      </c>
      <c r="J18" s="4">
        <v>63.69</v>
      </c>
      <c r="K18" s="3">
        <v>2</v>
      </c>
      <c r="L18" s="3" t="s">
        <v>17</v>
      </c>
      <c r="M18" s="3"/>
    </row>
    <row r="19" ht="28" customHeight="1" spans="1:13">
      <c r="A19" s="3" t="str">
        <f>"03"</f>
        <v>03</v>
      </c>
      <c r="B19" s="3" t="s">
        <v>19</v>
      </c>
      <c r="C19" s="3" t="s">
        <v>15</v>
      </c>
      <c r="D19" s="3" t="str">
        <f>"朱垒"</f>
        <v>朱垒</v>
      </c>
      <c r="E19" s="3" t="str">
        <f t="shared" ref="E19:E29" si="3">"男"</f>
        <v>男</v>
      </c>
      <c r="F19" s="3" t="str">
        <f>"202320210"</f>
        <v>202320210</v>
      </c>
      <c r="G19" s="3" t="str">
        <f>"02"</f>
        <v>02</v>
      </c>
      <c r="H19" s="3" t="str">
        <f>"10"</f>
        <v>10</v>
      </c>
      <c r="I19" s="3" t="s">
        <v>16</v>
      </c>
      <c r="J19" s="4">
        <v>59.38</v>
      </c>
      <c r="K19" s="3"/>
      <c r="L19" s="3"/>
      <c r="M19" s="3"/>
    </row>
    <row r="20" ht="28" customHeight="1" spans="1:13">
      <c r="A20" s="3" t="str">
        <f>"03"</f>
        <v>03</v>
      </c>
      <c r="B20" s="3" t="s">
        <v>19</v>
      </c>
      <c r="C20" s="3" t="s">
        <v>15</v>
      </c>
      <c r="D20" s="3" t="str">
        <f>"李业江"</f>
        <v>李业江</v>
      </c>
      <c r="E20" s="3" t="str">
        <f t="shared" si="3"/>
        <v>男</v>
      </c>
      <c r="F20" s="3" t="str">
        <f>"202320222"</f>
        <v>202320222</v>
      </c>
      <c r="G20" s="3" t="str">
        <f>"02"</f>
        <v>02</v>
      </c>
      <c r="H20" s="3" t="str">
        <f>"22"</f>
        <v>22</v>
      </c>
      <c r="I20" s="3" t="s">
        <v>16</v>
      </c>
      <c r="J20" s="4">
        <v>0</v>
      </c>
      <c r="K20" s="3"/>
      <c r="L20" s="3"/>
      <c r="M20" s="3"/>
    </row>
    <row r="21" ht="28" customHeight="1" spans="1:13">
      <c r="A21" s="3" t="str">
        <f t="shared" ref="A21:A27" si="4">"04"</f>
        <v>04</v>
      </c>
      <c r="B21" s="3" t="s">
        <v>20</v>
      </c>
      <c r="C21" s="3" t="s">
        <v>15</v>
      </c>
      <c r="D21" s="3" t="str">
        <f>"张盖"</f>
        <v>张盖</v>
      </c>
      <c r="E21" s="3" t="str">
        <f t="shared" si="3"/>
        <v>男</v>
      </c>
      <c r="F21" s="3" t="str">
        <f>"202320204"</f>
        <v>202320204</v>
      </c>
      <c r="G21" s="3" t="str">
        <f>"02"</f>
        <v>02</v>
      </c>
      <c r="H21" s="3" t="str">
        <f>"04"</f>
        <v>04</v>
      </c>
      <c r="I21" s="3" t="s">
        <v>16</v>
      </c>
      <c r="J21" s="4">
        <v>69.69</v>
      </c>
      <c r="K21" s="3">
        <v>1</v>
      </c>
      <c r="L21" s="3" t="s">
        <v>17</v>
      </c>
      <c r="M21" s="3"/>
    </row>
    <row r="22" ht="28" customHeight="1" spans="1:13">
      <c r="A22" s="3" t="str">
        <f t="shared" si="4"/>
        <v>04</v>
      </c>
      <c r="B22" s="3" t="s">
        <v>20</v>
      </c>
      <c r="C22" s="3" t="s">
        <v>15</v>
      </c>
      <c r="D22" s="3" t="str">
        <f>"张辽"</f>
        <v>张辽</v>
      </c>
      <c r="E22" s="3" t="str">
        <f t="shared" si="3"/>
        <v>男</v>
      </c>
      <c r="F22" s="3" t="str">
        <f>"202320115"</f>
        <v>202320115</v>
      </c>
      <c r="G22" s="3" t="str">
        <f t="shared" ref="G22:G27" si="5">"01"</f>
        <v>01</v>
      </c>
      <c r="H22" s="3" t="str">
        <f>"15"</f>
        <v>15</v>
      </c>
      <c r="I22" s="3" t="s">
        <v>16</v>
      </c>
      <c r="J22" s="4">
        <v>65.69</v>
      </c>
      <c r="K22" s="3">
        <v>2</v>
      </c>
      <c r="L22" s="3" t="s">
        <v>17</v>
      </c>
      <c r="M22" s="3"/>
    </row>
    <row r="23" ht="28" customHeight="1" spans="1:13">
      <c r="A23" s="3" t="str">
        <f t="shared" si="4"/>
        <v>04</v>
      </c>
      <c r="B23" s="3" t="s">
        <v>20</v>
      </c>
      <c r="C23" s="3" t="s">
        <v>15</v>
      </c>
      <c r="D23" s="3" t="str">
        <f>"晏近红"</f>
        <v>晏近红</v>
      </c>
      <c r="E23" s="3" t="str">
        <f t="shared" si="3"/>
        <v>男</v>
      </c>
      <c r="F23" s="3" t="str">
        <f>"202320101"</f>
        <v>202320101</v>
      </c>
      <c r="G23" s="3" t="str">
        <f t="shared" si="5"/>
        <v>01</v>
      </c>
      <c r="H23" s="3" t="str">
        <f>"01"</f>
        <v>01</v>
      </c>
      <c r="I23" s="3" t="s">
        <v>16</v>
      </c>
      <c r="J23" s="4">
        <v>58.69</v>
      </c>
      <c r="K23" s="3"/>
      <c r="L23" s="3"/>
      <c r="M23" s="3"/>
    </row>
    <row r="24" ht="28" customHeight="1" spans="1:13">
      <c r="A24" s="3" t="str">
        <f t="shared" si="4"/>
        <v>04</v>
      </c>
      <c r="B24" s="3" t="s">
        <v>20</v>
      </c>
      <c r="C24" s="3" t="s">
        <v>15</v>
      </c>
      <c r="D24" s="3" t="str">
        <f>"祝刚"</f>
        <v>祝刚</v>
      </c>
      <c r="E24" s="3" t="str">
        <f t="shared" si="3"/>
        <v>男</v>
      </c>
      <c r="F24" s="3" t="str">
        <f>"202320125"</f>
        <v>202320125</v>
      </c>
      <c r="G24" s="3" t="str">
        <f t="shared" si="5"/>
        <v>01</v>
      </c>
      <c r="H24" s="3" t="str">
        <f>"25"</f>
        <v>25</v>
      </c>
      <c r="I24" s="3" t="s">
        <v>16</v>
      </c>
      <c r="J24" s="4">
        <v>51.69</v>
      </c>
      <c r="K24" s="3"/>
      <c r="L24" s="3"/>
      <c r="M24" s="3"/>
    </row>
    <row r="25" ht="28" customHeight="1" spans="1:13">
      <c r="A25" s="3" t="str">
        <f t="shared" si="4"/>
        <v>04</v>
      </c>
      <c r="B25" s="3" t="s">
        <v>20</v>
      </c>
      <c r="C25" s="3" t="s">
        <v>15</v>
      </c>
      <c r="D25" s="3" t="str">
        <f>"赵奎"</f>
        <v>赵奎</v>
      </c>
      <c r="E25" s="3" t="str">
        <f t="shared" si="3"/>
        <v>男</v>
      </c>
      <c r="F25" s="3" t="str">
        <f>"202320104"</f>
        <v>202320104</v>
      </c>
      <c r="G25" s="3" t="str">
        <f t="shared" si="5"/>
        <v>01</v>
      </c>
      <c r="H25" s="3" t="str">
        <f>"04"</f>
        <v>04</v>
      </c>
      <c r="I25" s="3" t="s">
        <v>16</v>
      </c>
      <c r="J25" s="4">
        <v>0</v>
      </c>
      <c r="K25" s="3"/>
      <c r="L25" s="3"/>
      <c r="M25" s="3"/>
    </row>
    <row r="26" ht="28" customHeight="1" spans="1:13">
      <c r="A26" s="3" t="str">
        <f t="shared" si="4"/>
        <v>04</v>
      </c>
      <c r="B26" s="3" t="s">
        <v>20</v>
      </c>
      <c r="C26" s="3" t="s">
        <v>15</v>
      </c>
      <c r="D26" s="3" t="str">
        <f>"朱涛"</f>
        <v>朱涛</v>
      </c>
      <c r="E26" s="3" t="str">
        <f t="shared" si="3"/>
        <v>男</v>
      </c>
      <c r="F26" s="3" t="str">
        <f>"202320116"</f>
        <v>202320116</v>
      </c>
      <c r="G26" s="3" t="str">
        <f t="shared" si="5"/>
        <v>01</v>
      </c>
      <c r="H26" s="3" t="str">
        <f>"16"</f>
        <v>16</v>
      </c>
      <c r="I26" s="3" t="s">
        <v>16</v>
      </c>
      <c r="J26" s="4">
        <v>0</v>
      </c>
      <c r="K26" s="3"/>
      <c r="L26" s="3"/>
      <c r="M26" s="3"/>
    </row>
    <row r="27" ht="28" customHeight="1" spans="1:13">
      <c r="A27" s="3" t="str">
        <f t="shared" si="4"/>
        <v>04</v>
      </c>
      <c r="B27" s="3" t="s">
        <v>20</v>
      </c>
      <c r="C27" s="3" t="s">
        <v>15</v>
      </c>
      <c r="D27" s="3" t="str">
        <f>"谢延旭"</f>
        <v>谢延旭</v>
      </c>
      <c r="E27" s="3" t="str">
        <f t="shared" si="3"/>
        <v>男</v>
      </c>
      <c r="F27" s="3" t="str">
        <f>"202320117"</f>
        <v>202320117</v>
      </c>
      <c r="G27" s="3" t="str">
        <f t="shared" si="5"/>
        <v>01</v>
      </c>
      <c r="H27" s="3" t="str">
        <f>"17"</f>
        <v>17</v>
      </c>
      <c r="I27" s="3" t="s">
        <v>16</v>
      </c>
      <c r="J27" s="4">
        <v>0</v>
      </c>
      <c r="K27" s="3"/>
      <c r="L27" s="3"/>
      <c r="M27" s="3"/>
    </row>
    <row r="28" ht="28" customHeight="1" spans="1:13">
      <c r="A28" s="3" t="str">
        <f t="shared" ref="A28:A43" si="6">"05"</f>
        <v>05</v>
      </c>
      <c r="B28" s="3" t="s">
        <v>21</v>
      </c>
      <c r="C28" s="3" t="s">
        <v>22</v>
      </c>
      <c r="D28" s="3" t="str">
        <f>"燕永平"</f>
        <v>燕永平</v>
      </c>
      <c r="E28" s="3" t="str">
        <f t="shared" si="3"/>
        <v>男</v>
      </c>
      <c r="F28" s="3" t="str">
        <f>"202320211"</f>
        <v>202320211</v>
      </c>
      <c r="G28" s="3" t="str">
        <f>"02"</f>
        <v>02</v>
      </c>
      <c r="H28" s="3" t="str">
        <f>"11"</f>
        <v>11</v>
      </c>
      <c r="I28" s="3" t="s">
        <v>16</v>
      </c>
      <c r="J28" s="4">
        <v>70.51</v>
      </c>
      <c r="K28" s="3">
        <v>1</v>
      </c>
      <c r="L28" s="3" t="s">
        <v>17</v>
      </c>
      <c r="M28" s="3"/>
    </row>
    <row r="29" ht="28" customHeight="1" spans="1:13">
      <c r="A29" s="3" t="str">
        <f t="shared" si="6"/>
        <v>05</v>
      </c>
      <c r="B29" s="3" t="s">
        <v>21</v>
      </c>
      <c r="C29" s="3" t="s">
        <v>22</v>
      </c>
      <c r="D29" s="3" t="str">
        <f>"章伟"</f>
        <v>章伟</v>
      </c>
      <c r="E29" s="3" t="str">
        <f t="shared" si="3"/>
        <v>男</v>
      </c>
      <c r="F29" s="3" t="str">
        <f>"202320114"</f>
        <v>202320114</v>
      </c>
      <c r="G29" s="3" t="str">
        <f t="shared" ref="G29:G37" si="7">"01"</f>
        <v>01</v>
      </c>
      <c r="H29" s="3" t="str">
        <f>"14"</f>
        <v>14</v>
      </c>
      <c r="I29" s="3" t="s">
        <v>16</v>
      </c>
      <c r="J29" s="4">
        <v>70.01</v>
      </c>
      <c r="K29" s="3">
        <v>2</v>
      </c>
      <c r="L29" s="3" t="s">
        <v>17</v>
      </c>
      <c r="M29" s="3"/>
    </row>
    <row r="30" ht="28" customHeight="1" spans="1:13">
      <c r="A30" s="3" t="str">
        <f t="shared" si="6"/>
        <v>05</v>
      </c>
      <c r="B30" s="3" t="s">
        <v>21</v>
      </c>
      <c r="C30" s="3" t="s">
        <v>22</v>
      </c>
      <c r="D30" s="3" t="str">
        <f>"岳娅雪"</f>
        <v>岳娅雪</v>
      </c>
      <c r="E30" s="3" t="str">
        <f>"女"</f>
        <v>女</v>
      </c>
      <c r="F30" s="3" t="str">
        <f>"202320118"</f>
        <v>202320118</v>
      </c>
      <c r="G30" s="3" t="str">
        <f t="shared" si="7"/>
        <v>01</v>
      </c>
      <c r="H30" s="3" t="str">
        <f>"18"</f>
        <v>18</v>
      </c>
      <c r="I30" s="3" t="s">
        <v>16</v>
      </c>
      <c r="J30" s="4">
        <v>68.91</v>
      </c>
      <c r="K30" s="3">
        <v>3</v>
      </c>
      <c r="L30" s="3" t="s">
        <v>17</v>
      </c>
      <c r="M30" s="3"/>
    </row>
    <row r="31" ht="30" customHeight="1" spans="1:13">
      <c r="A31" s="3" t="str">
        <f t="shared" si="6"/>
        <v>05</v>
      </c>
      <c r="B31" s="3" t="s">
        <v>21</v>
      </c>
      <c r="C31" s="3" t="s">
        <v>22</v>
      </c>
      <c r="D31" s="3" t="str">
        <f>"王雍"</f>
        <v>王雍</v>
      </c>
      <c r="E31" s="3" t="str">
        <f t="shared" ref="E31:E36" si="8">"男"</f>
        <v>男</v>
      </c>
      <c r="F31" s="3" t="str">
        <f>"202320102"</f>
        <v>202320102</v>
      </c>
      <c r="G31" s="3" t="str">
        <f t="shared" si="7"/>
        <v>01</v>
      </c>
      <c r="H31" s="3" t="str">
        <f>"02"</f>
        <v>02</v>
      </c>
      <c r="I31" s="3" t="s">
        <v>16</v>
      </c>
      <c r="J31" s="4">
        <v>68.25</v>
      </c>
      <c r="K31" s="3"/>
      <c r="L31" s="3"/>
      <c r="M31" s="3"/>
    </row>
    <row r="32" ht="30" customHeight="1" spans="1:13">
      <c r="A32" s="3" t="str">
        <f t="shared" si="6"/>
        <v>05</v>
      </c>
      <c r="B32" s="3" t="s">
        <v>21</v>
      </c>
      <c r="C32" s="3" t="s">
        <v>22</v>
      </c>
      <c r="D32" s="3" t="str">
        <f>"李荣"</f>
        <v>李荣</v>
      </c>
      <c r="E32" s="3" t="str">
        <f t="shared" si="8"/>
        <v>男</v>
      </c>
      <c r="F32" s="3" t="str">
        <f>"202320129"</f>
        <v>202320129</v>
      </c>
      <c r="G32" s="3" t="str">
        <f t="shared" si="7"/>
        <v>01</v>
      </c>
      <c r="H32" s="3" t="str">
        <f>"29"</f>
        <v>29</v>
      </c>
      <c r="I32" s="3" t="s">
        <v>16</v>
      </c>
      <c r="J32" s="4">
        <v>67.06</v>
      </c>
      <c r="K32" s="3"/>
      <c r="L32" s="3"/>
      <c r="M32" s="3"/>
    </row>
    <row r="33" ht="30" customHeight="1" spans="1:13">
      <c r="A33" s="3" t="str">
        <f t="shared" si="6"/>
        <v>05</v>
      </c>
      <c r="B33" s="3" t="s">
        <v>21</v>
      </c>
      <c r="C33" s="3" t="s">
        <v>22</v>
      </c>
      <c r="D33" s="3" t="str">
        <f>"岳雍"</f>
        <v>岳雍</v>
      </c>
      <c r="E33" s="3" t="str">
        <f t="shared" si="8"/>
        <v>男</v>
      </c>
      <c r="F33" s="3" t="str">
        <f>"202320128"</f>
        <v>202320128</v>
      </c>
      <c r="G33" s="3" t="str">
        <f t="shared" si="7"/>
        <v>01</v>
      </c>
      <c r="H33" s="3" t="str">
        <f>"28"</f>
        <v>28</v>
      </c>
      <c r="I33" s="3" t="s">
        <v>16</v>
      </c>
      <c r="J33" s="4">
        <v>66.94</v>
      </c>
      <c r="K33" s="3"/>
      <c r="L33" s="3"/>
      <c r="M33" s="3"/>
    </row>
    <row r="34" ht="30" customHeight="1" spans="1:13">
      <c r="A34" s="3" t="str">
        <f t="shared" si="6"/>
        <v>05</v>
      </c>
      <c r="B34" s="3" t="s">
        <v>21</v>
      </c>
      <c r="C34" s="3" t="s">
        <v>22</v>
      </c>
      <c r="D34" s="3" t="str">
        <f>"潘奕州"</f>
        <v>潘奕州</v>
      </c>
      <c r="E34" s="3" t="str">
        <f t="shared" si="8"/>
        <v>男</v>
      </c>
      <c r="F34" s="3" t="str">
        <f>"202320119"</f>
        <v>202320119</v>
      </c>
      <c r="G34" s="3" t="str">
        <f t="shared" si="7"/>
        <v>01</v>
      </c>
      <c r="H34" s="3" t="str">
        <f>"19"</f>
        <v>19</v>
      </c>
      <c r="I34" s="3" t="s">
        <v>16</v>
      </c>
      <c r="J34" s="4">
        <v>66.82</v>
      </c>
      <c r="K34" s="3"/>
      <c r="L34" s="3"/>
      <c r="M34" s="3"/>
    </row>
    <row r="35" ht="30" customHeight="1" spans="1:13">
      <c r="A35" s="3" t="str">
        <f t="shared" si="6"/>
        <v>05</v>
      </c>
      <c r="B35" s="3" t="s">
        <v>21</v>
      </c>
      <c r="C35" s="3" t="s">
        <v>22</v>
      </c>
      <c r="D35" s="3" t="str">
        <f>"孙旺"</f>
        <v>孙旺</v>
      </c>
      <c r="E35" s="3" t="str">
        <f t="shared" si="8"/>
        <v>男</v>
      </c>
      <c r="F35" s="3" t="str">
        <f>"202320112"</f>
        <v>202320112</v>
      </c>
      <c r="G35" s="3" t="str">
        <f t="shared" si="7"/>
        <v>01</v>
      </c>
      <c r="H35" s="3" t="str">
        <f>"12"</f>
        <v>12</v>
      </c>
      <c r="I35" s="3" t="s">
        <v>16</v>
      </c>
      <c r="J35" s="4">
        <v>65.15</v>
      </c>
      <c r="K35" s="3"/>
      <c r="L35" s="3"/>
      <c r="M35" s="3"/>
    </row>
    <row r="36" ht="30" customHeight="1" spans="1:13">
      <c r="A36" s="3" t="str">
        <f t="shared" si="6"/>
        <v>05</v>
      </c>
      <c r="B36" s="3" t="s">
        <v>21</v>
      </c>
      <c r="C36" s="3" t="s">
        <v>22</v>
      </c>
      <c r="D36" s="3" t="str">
        <f>"李奎奎"</f>
        <v>李奎奎</v>
      </c>
      <c r="E36" s="3" t="str">
        <f t="shared" si="8"/>
        <v>男</v>
      </c>
      <c r="F36" s="3" t="str">
        <f>"202320106"</f>
        <v>202320106</v>
      </c>
      <c r="G36" s="3" t="str">
        <f t="shared" si="7"/>
        <v>01</v>
      </c>
      <c r="H36" s="3" t="str">
        <f>"06"</f>
        <v>06</v>
      </c>
      <c r="I36" s="3" t="s">
        <v>16</v>
      </c>
      <c r="J36" s="4">
        <v>65</v>
      </c>
      <c r="K36" s="3"/>
      <c r="L36" s="3"/>
      <c r="M36" s="3"/>
    </row>
    <row r="37" ht="30" customHeight="1" spans="1:13">
      <c r="A37" s="3" t="str">
        <f t="shared" si="6"/>
        <v>05</v>
      </c>
      <c r="B37" s="3" t="s">
        <v>21</v>
      </c>
      <c r="C37" s="3" t="s">
        <v>22</v>
      </c>
      <c r="D37" s="3" t="str">
        <f>"曹廷玉"</f>
        <v>曹廷玉</v>
      </c>
      <c r="E37" s="3" t="str">
        <f>"女"</f>
        <v>女</v>
      </c>
      <c r="F37" s="3" t="str">
        <f>"202320108"</f>
        <v>202320108</v>
      </c>
      <c r="G37" s="3" t="str">
        <f t="shared" si="7"/>
        <v>01</v>
      </c>
      <c r="H37" s="3" t="str">
        <f>"08"</f>
        <v>08</v>
      </c>
      <c r="I37" s="3" t="s">
        <v>16</v>
      </c>
      <c r="J37" s="4">
        <v>63.03</v>
      </c>
      <c r="K37" s="3"/>
      <c r="L37" s="3"/>
      <c r="M37" s="3"/>
    </row>
    <row r="38" ht="30" customHeight="1" spans="1:13">
      <c r="A38" s="3" t="str">
        <f t="shared" si="6"/>
        <v>05</v>
      </c>
      <c r="B38" s="3" t="s">
        <v>21</v>
      </c>
      <c r="C38" s="3" t="s">
        <v>22</v>
      </c>
      <c r="D38" s="3" t="str">
        <f>"刘琴"</f>
        <v>刘琴</v>
      </c>
      <c r="E38" s="3" t="str">
        <f>"女"</f>
        <v>女</v>
      </c>
      <c r="F38" s="3" t="str">
        <f>"202320213"</f>
        <v>202320213</v>
      </c>
      <c r="G38" s="3" t="str">
        <f>"02"</f>
        <v>02</v>
      </c>
      <c r="H38" s="3" t="str">
        <f>"13"</f>
        <v>13</v>
      </c>
      <c r="I38" s="3" t="s">
        <v>16</v>
      </c>
      <c r="J38" s="4">
        <v>60.22</v>
      </c>
      <c r="K38" s="3"/>
      <c r="L38" s="3"/>
      <c r="M38" s="3"/>
    </row>
    <row r="39" ht="30" customHeight="1" spans="1:13">
      <c r="A39" s="3" t="str">
        <f t="shared" si="6"/>
        <v>05</v>
      </c>
      <c r="B39" s="3" t="s">
        <v>21</v>
      </c>
      <c r="C39" s="3" t="s">
        <v>22</v>
      </c>
      <c r="D39" s="3" t="str">
        <f>"黎亚波"</f>
        <v>黎亚波</v>
      </c>
      <c r="E39" s="3" t="str">
        <f>"男"</f>
        <v>男</v>
      </c>
      <c r="F39" s="3" t="str">
        <f>"202320203"</f>
        <v>202320203</v>
      </c>
      <c r="G39" s="3" t="str">
        <f>"02"</f>
        <v>02</v>
      </c>
      <c r="H39" s="3" t="str">
        <f>"03"</f>
        <v>03</v>
      </c>
      <c r="I39" s="3" t="s">
        <v>16</v>
      </c>
      <c r="J39" s="4">
        <v>59.16</v>
      </c>
      <c r="K39" s="3"/>
      <c r="L39" s="3"/>
      <c r="M39" s="3"/>
    </row>
    <row r="40" ht="30" customHeight="1" spans="1:13">
      <c r="A40" s="3" t="str">
        <f t="shared" si="6"/>
        <v>05</v>
      </c>
      <c r="B40" s="3" t="s">
        <v>21</v>
      </c>
      <c r="C40" s="3" t="s">
        <v>22</v>
      </c>
      <c r="D40" s="3" t="str">
        <f>"聂宗燕"</f>
        <v>聂宗燕</v>
      </c>
      <c r="E40" s="3" t="str">
        <f>"女"</f>
        <v>女</v>
      </c>
      <c r="F40" s="3" t="str">
        <f>"202320121"</f>
        <v>202320121</v>
      </c>
      <c r="G40" s="3" t="str">
        <f>"01"</f>
        <v>01</v>
      </c>
      <c r="H40" s="3" t="str">
        <f>"21"</f>
        <v>21</v>
      </c>
      <c r="I40" s="3" t="s">
        <v>16</v>
      </c>
      <c r="J40" s="4">
        <v>57.51</v>
      </c>
      <c r="K40" s="3"/>
      <c r="L40" s="3"/>
      <c r="M40" s="3"/>
    </row>
    <row r="41" ht="30" customHeight="1" spans="1:13">
      <c r="A41" s="3" t="str">
        <f t="shared" si="6"/>
        <v>05</v>
      </c>
      <c r="B41" s="3" t="s">
        <v>21</v>
      </c>
      <c r="C41" s="3" t="s">
        <v>22</v>
      </c>
      <c r="D41" s="3" t="str">
        <f>"文应毕"</f>
        <v>文应毕</v>
      </c>
      <c r="E41" s="3" t="str">
        <f>"男"</f>
        <v>男</v>
      </c>
      <c r="F41" s="3" t="str">
        <f>"202320207"</f>
        <v>202320207</v>
      </c>
      <c r="G41" s="3" t="str">
        <f>"02"</f>
        <v>02</v>
      </c>
      <c r="H41" s="3" t="str">
        <f>"07"</f>
        <v>07</v>
      </c>
      <c r="I41" s="3" t="s">
        <v>16</v>
      </c>
      <c r="J41" s="4">
        <v>0</v>
      </c>
      <c r="K41" s="3"/>
      <c r="L41" s="3"/>
      <c r="M41" s="3"/>
    </row>
    <row r="42" ht="30" customHeight="1" spans="1:13">
      <c r="A42" s="3" t="str">
        <f t="shared" si="6"/>
        <v>05</v>
      </c>
      <c r="B42" s="3" t="s">
        <v>21</v>
      </c>
      <c r="C42" s="3" t="s">
        <v>22</v>
      </c>
      <c r="D42" s="3" t="str">
        <f>"田慧珍"</f>
        <v>田慧珍</v>
      </c>
      <c r="E42" s="3" t="str">
        <f>"女"</f>
        <v>女</v>
      </c>
      <c r="F42" s="3" t="str">
        <f>"202320214"</f>
        <v>202320214</v>
      </c>
      <c r="G42" s="3" t="str">
        <f>"02"</f>
        <v>02</v>
      </c>
      <c r="H42" s="3" t="str">
        <f>"14"</f>
        <v>14</v>
      </c>
      <c r="I42" s="3" t="s">
        <v>16</v>
      </c>
      <c r="J42" s="4">
        <v>0</v>
      </c>
      <c r="K42" s="3"/>
      <c r="L42" s="3"/>
      <c r="M42" s="3"/>
    </row>
    <row r="43" ht="30" customHeight="1" spans="1:13">
      <c r="A43" s="3" t="str">
        <f t="shared" si="6"/>
        <v>05</v>
      </c>
      <c r="B43" s="3" t="s">
        <v>21</v>
      </c>
      <c r="C43" s="3" t="s">
        <v>22</v>
      </c>
      <c r="D43" s="3" t="str">
        <f>"赵娥"</f>
        <v>赵娥</v>
      </c>
      <c r="E43" s="3" t="str">
        <f>"女"</f>
        <v>女</v>
      </c>
      <c r="F43" s="3" t="str">
        <f>"202320223"</f>
        <v>202320223</v>
      </c>
      <c r="G43" s="3" t="str">
        <f>"02"</f>
        <v>02</v>
      </c>
      <c r="H43" s="3" t="str">
        <f>"23"</f>
        <v>23</v>
      </c>
      <c r="I43" s="3" t="s">
        <v>16</v>
      </c>
      <c r="J43" s="4">
        <v>0</v>
      </c>
      <c r="K43" s="3"/>
      <c r="L43" s="3"/>
      <c r="M43" s="3"/>
    </row>
    <row r="44" ht="28" customHeight="1" spans="1:13">
      <c r="A44" s="3" t="str">
        <f>"06"</f>
        <v>06</v>
      </c>
      <c r="B44" s="3" t="s">
        <v>23</v>
      </c>
      <c r="C44" s="3" t="s">
        <v>22</v>
      </c>
      <c r="D44" s="3" t="str">
        <f>"杨鸿梅"</f>
        <v>杨鸿梅</v>
      </c>
      <c r="E44" s="3" t="str">
        <f>"女"</f>
        <v>女</v>
      </c>
      <c r="F44" s="3" t="str">
        <f>"202320105"</f>
        <v>202320105</v>
      </c>
      <c r="G44" s="3" t="str">
        <f>"01"</f>
        <v>01</v>
      </c>
      <c r="H44" s="3" t="str">
        <f>"05"</f>
        <v>05</v>
      </c>
      <c r="I44" s="3" t="s">
        <v>16</v>
      </c>
      <c r="J44" s="4">
        <v>69</v>
      </c>
      <c r="K44" s="3">
        <v>1</v>
      </c>
      <c r="L44" s="3" t="s">
        <v>17</v>
      </c>
      <c r="M44" s="3"/>
    </row>
    <row r="45" ht="28" customHeight="1" spans="1:13">
      <c r="A45" s="3" t="str">
        <f>"06"</f>
        <v>06</v>
      </c>
      <c r="B45" s="3" t="s">
        <v>23</v>
      </c>
      <c r="C45" s="3" t="s">
        <v>22</v>
      </c>
      <c r="D45" s="3" t="str">
        <f>"罗万艳"</f>
        <v>罗万艳</v>
      </c>
      <c r="E45" s="3" t="str">
        <f>"女"</f>
        <v>女</v>
      </c>
      <c r="F45" s="3" t="str">
        <f>"202320110"</f>
        <v>202320110</v>
      </c>
      <c r="G45" s="3" t="str">
        <f>"01"</f>
        <v>01</v>
      </c>
      <c r="H45" s="3" t="str">
        <f>"10"</f>
        <v>10</v>
      </c>
      <c r="I45" s="3" t="s">
        <v>16</v>
      </c>
      <c r="J45" s="4">
        <v>66.82</v>
      </c>
      <c r="K45" s="3">
        <v>2</v>
      </c>
      <c r="L45" s="3" t="s">
        <v>17</v>
      </c>
      <c r="M45" s="3"/>
    </row>
    <row r="46" ht="28" customHeight="1" spans="1:13">
      <c r="A46" s="3" t="str">
        <f>"06"</f>
        <v>06</v>
      </c>
      <c r="B46" s="3" t="s">
        <v>23</v>
      </c>
      <c r="C46" s="3" t="s">
        <v>22</v>
      </c>
      <c r="D46" s="3" t="str">
        <f>"吕立"</f>
        <v>吕立</v>
      </c>
      <c r="E46" s="3" t="str">
        <f>"男"</f>
        <v>男</v>
      </c>
      <c r="F46" s="3" t="str">
        <f>"202320220"</f>
        <v>202320220</v>
      </c>
      <c r="G46" s="3" t="str">
        <f>"02"</f>
        <v>02</v>
      </c>
      <c r="H46" s="3" t="str">
        <f>"20"</f>
        <v>20</v>
      </c>
      <c r="I46" s="3" t="s">
        <v>16</v>
      </c>
      <c r="J46" s="4">
        <v>65.81</v>
      </c>
      <c r="K46" s="3">
        <v>3</v>
      </c>
      <c r="L46" s="3" t="s">
        <v>17</v>
      </c>
      <c r="M46" s="3"/>
    </row>
    <row r="47" ht="28" customHeight="1" spans="1:13">
      <c r="A47" s="3" t="str">
        <f>"06"</f>
        <v>06</v>
      </c>
      <c r="B47" s="3" t="s">
        <v>23</v>
      </c>
      <c r="C47" s="3" t="s">
        <v>22</v>
      </c>
      <c r="D47" s="3" t="str">
        <f>"李聪"</f>
        <v>李聪</v>
      </c>
      <c r="E47" s="3" t="str">
        <f>"男"</f>
        <v>男</v>
      </c>
      <c r="F47" s="3" t="str">
        <f>"202320201"</f>
        <v>202320201</v>
      </c>
      <c r="G47" s="3" t="str">
        <f>"02"</f>
        <v>02</v>
      </c>
      <c r="H47" s="3" t="str">
        <f>"01"</f>
        <v>01</v>
      </c>
      <c r="I47" s="3" t="s">
        <v>16</v>
      </c>
      <c r="J47" s="4">
        <v>0</v>
      </c>
      <c r="K47" s="3"/>
      <c r="L47" s="3"/>
      <c r="M47" s="3"/>
    </row>
    <row r="48" ht="28" customHeight="1" spans="1:13">
      <c r="A48" s="3" t="str">
        <f t="shared" ref="A48:A55" si="9">"08"</f>
        <v>08</v>
      </c>
      <c r="B48" s="3" t="s">
        <v>24</v>
      </c>
      <c r="C48" s="3" t="s">
        <v>25</v>
      </c>
      <c r="D48" s="3" t="str">
        <f>"向建"</f>
        <v>向建</v>
      </c>
      <c r="E48" s="3" t="str">
        <f>"男"</f>
        <v>男</v>
      </c>
      <c r="F48" s="3" t="str">
        <f>"202320109"</f>
        <v>202320109</v>
      </c>
      <c r="G48" s="3" t="str">
        <f>"01"</f>
        <v>01</v>
      </c>
      <c r="H48" s="3" t="str">
        <f>"09"</f>
        <v>09</v>
      </c>
      <c r="I48" s="3" t="s">
        <v>16</v>
      </c>
      <c r="J48" s="4">
        <v>70.72</v>
      </c>
      <c r="K48" s="3">
        <v>1</v>
      </c>
      <c r="L48" s="3" t="s">
        <v>17</v>
      </c>
      <c r="M48" s="3"/>
    </row>
    <row r="49" ht="28" customHeight="1" spans="1:13">
      <c r="A49" s="3" t="str">
        <f t="shared" si="9"/>
        <v>08</v>
      </c>
      <c r="B49" s="3" t="s">
        <v>24</v>
      </c>
      <c r="C49" s="3" t="s">
        <v>25</v>
      </c>
      <c r="D49" s="3" t="str">
        <f>"刘璐"</f>
        <v>刘璐</v>
      </c>
      <c r="E49" s="3" t="str">
        <f>"女"</f>
        <v>女</v>
      </c>
      <c r="F49" s="3" t="str">
        <f>"202320103"</f>
        <v>202320103</v>
      </c>
      <c r="G49" s="3" t="str">
        <f>"01"</f>
        <v>01</v>
      </c>
      <c r="H49" s="3" t="str">
        <f>"03"</f>
        <v>03</v>
      </c>
      <c r="I49" s="3" t="s">
        <v>16</v>
      </c>
      <c r="J49" s="4">
        <v>68.88</v>
      </c>
      <c r="K49" s="3">
        <v>2</v>
      </c>
      <c r="L49" s="3" t="s">
        <v>17</v>
      </c>
      <c r="M49" s="3"/>
    </row>
    <row r="50" ht="28" customHeight="1" spans="1:13">
      <c r="A50" s="3" t="str">
        <f t="shared" si="9"/>
        <v>08</v>
      </c>
      <c r="B50" s="3" t="s">
        <v>24</v>
      </c>
      <c r="C50" s="3" t="s">
        <v>25</v>
      </c>
      <c r="D50" s="3" t="str">
        <f>"何梦秋"</f>
        <v>何梦秋</v>
      </c>
      <c r="E50" s="3" t="str">
        <f>"女"</f>
        <v>女</v>
      </c>
      <c r="F50" s="3" t="str">
        <f>"202320216"</f>
        <v>202320216</v>
      </c>
      <c r="G50" s="3" t="str">
        <f>"02"</f>
        <v>02</v>
      </c>
      <c r="H50" s="3" t="str">
        <f>"16"</f>
        <v>16</v>
      </c>
      <c r="I50" s="3" t="s">
        <v>16</v>
      </c>
      <c r="J50" s="4">
        <v>67.06</v>
      </c>
      <c r="K50" s="3">
        <v>3</v>
      </c>
      <c r="L50" s="3" t="s">
        <v>17</v>
      </c>
      <c r="M50" s="3"/>
    </row>
    <row r="51" ht="28" customHeight="1" spans="1:13">
      <c r="A51" s="3" t="str">
        <f t="shared" si="9"/>
        <v>08</v>
      </c>
      <c r="B51" s="3" t="s">
        <v>24</v>
      </c>
      <c r="C51" s="3" t="s">
        <v>25</v>
      </c>
      <c r="D51" s="3" t="str">
        <f>"汪晓芳"</f>
        <v>汪晓芳</v>
      </c>
      <c r="E51" s="3" t="str">
        <f>"女"</f>
        <v>女</v>
      </c>
      <c r="F51" s="3" t="str">
        <f>"202320205"</f>
        <v>202320205</v>
      </c>
      <c r="G51" s="3" t="str">
        <f>"02"</f>
        <v>02</v>
      </c>
      <c r="H51" s="3" t="str">
        <f>"05"</f>
        <v>05</v>
      </c>
      <c r="I51" s="3" t="s">
        <v>16</v>
      </c>
      <c r="J51" s="4">
        <v>66.19</v>
      </c>
      <c r="K51" s="3"/>
      <c r="L51" s="3"/>
      <c r="M51" s="3"/>
    </row>
    <row r="52" ht="28" customHeight="1" spans="1:13">
      <c r="A52" s="3" t="str">
        <f t="shared" si="9"/>
        <v>08</v>
      </c>
      <c r="B52" s="3" t="s">
        <v>24</v>
      </c>
      <c r="C52" s="3" t="s">
        <v>25</v>
      </c>
      <c r="D52" s="3" t="str">
        <f>"张雪"</f>
        <v>张雪</v>
      </c>
      <c r="E52" s="3" t="str">
        <f>"女"</f>
        <v>女</v>
      </c>
      <c r="F52" s="3" t="str">
        <f>"202320107"</f>
        <v>202320107</v>
      </c>
      <c r="G52" s="3" t="str">
        <f>"01"</f>
        <v>01</v>
      </c>
      <c r="H52" s="3" t="str">
        <f>"07"</f>
        <v>07</v>
      </c>
      <c r="I52" s="3" t="s">
        <v>16</v>
      </c>
      <c r="J52" s="4">
        <v>65.16</v>
      </c>
      <c r="K52" s="3"/>
      <c r="L52" s="3"/>
      <c r="M52" s="3"/>
    </row>
    <row r="53" ht="28" customHeight="1" spans="1:13">
      <c r="A53" s="3" t="str">
        <f t="shared" si="9"/>
        <v>08</v>
      </c>
      <c r="B53" s="3" t="s">
        <v>24</v>
      </c>
      <c r="C53" s="3" t="s">
        <v>25</v>
      </c>
      <c r="D53" s="3" t="str">
        <f>"陈超"</f>
        <v>陈超</v>
      </c>
      <c r="E53" s="3" t="str">
        <f>"男"</f>
        <v>男</v>
      </c>
      <c r="F53" s="3" t="str">
        <f>"202320130"</f>
        <v>202320130</v>
      </c>
      <c r="G53" s="3" t="str">
        <f>"01"</f>
        <v>01</v>
      </c>
      <c r="H53" s="3" t="str">
        <f>"30"</f>
        <v>30</v>
      </c>
      <c r="I53" s="3" t="s">
        <v>16</v>
      </c>
      <c r="J53" s="4">
        <v>64.26</v>
      </c>
      <c r="K53" s="3"/>
      <c r="L53" s="3"/>
      <c r="M53" s="3"/>
    </row>
    <row r="54" ht="28" customHeight="1" spans="1:13">
      <c r="A54" s="3" t="str">
        <f t="shared" si="9"/>
        <v>08</v>
      </c>
      <c r="B54" s="3" t="s">
        <v>24</v>
      </c>
      <c r="C54" s="3" t="s">
        <v>25</v>
      </c>
      <c r="D54" s="3" t="str">
        <f>"张应香"</f>
        <v>张应香</v>
      </c>
      <c r="E54" s="3" t="str">
        <f>"女"</f>
        <v>女</v>
      </c>
      <c r="F54" s="3" t="str">
        <f>"202320218"</f>
        <v>202320218</v>
      </c>
      <c r="G54" s="3" t="str">
        <f>"02"</f>
        <v>02</v>
      </c>
      <c r="H54" s="3" t="str">
        <f>"18"</f>
        <v>18</v>
      </c>
      <c r="I54" s="3" t="s">
        <v>16</v>
      </c>
      <c r="J54" s="4">
        <v>62.31</v>
      </c>
      <c r="K54" s="3"/>
      <c r="L54" s="3"/>
      <c r="M54" s="3"/>
    </row>
    <row r="55" ht="28" customHeight="1" spans="1:13">
      <c r="A55" s="3" t="str">
        <f t="shared" si="9"/>
        <v>08</v>
      </c>
      <c r="B55" s="3" t="s">
        <v>24</v>
      </c>
      <c r="C55" s="3" t="s">
        <v>25</v>
      </c>
      <c r="D55" s="3" t="str">
        <f>"罗刚刚"</f>
        <v>罗刚刚</v>
      </c>
      <c r="E55" s="3" t="str">
        <f>"男"</f>
        <v>男</v>
      </c>
      <c r="F55" s="3" t="str">
        <f>"202320206"</f>
        <v>202320206</v>
      </c>
      <c r="G55" s="3" t="str">
        <f>"02"</f>
        <v>02</v>
      </c>
      <c r="H55" s="3" t="str">
        <f>"06"</f>
        <v>06</v>
      </c>
      <c r="I55" s="3" t="s">
        <v>16</v>
      </c>
      <c r="J55" s="4">
        <v>60.66</v>
      </c>
      <c r="K55" s="3"/>
      <c r="L55" s="3"/>
      <c r="M55" s="3"/>
    </row>
  </sheetData>
  <sheetProtection password="E727" sheet="1" objects="1"/>
  <mergeCells count="1">
    <mergeCell ref="A1:M1"/>
  </mergeCells>
  <pageMargins left="0.700694444444445" right="0.700694444444445" top="0.904861111111111" bottom="0.708333333333333" header="0.298611111111111"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陈丽梅</cp:lastModifiedBy>
  <dcterms:created xsi:type="dcterms:W3CDTF">2023-05-12T11:15:00Z</dcterms:created>
  <dcterms:modified xsi:type="dcterms:W3CDTF">2023-11-09T00:43:48Z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